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3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<sst xmlns="http://schemas.openxmlformats.org/spreadsheetml/2006/main" count="72" uniqueCount="46">
  <si>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HW #1</t>
  </si>
  <si>
    <t>Regents Credit</t>
  </si>
  <si>
    <t>Lab Hrs.</t>
  </si>
  <si>
    <t>Earth Science 3AB Student Grades</t>
  </si>
  <si>
    <t>Failing at this time</t>
  </si>
  <si>
    <t>Absent - Needs to be made up</t>
  </si>
  <si>
    <t>Absent - Does not need to be made up</t>
  </si>
  <si>
    <t>Missed Assignment - Grade of 0 given</t>
  </si>
  <si>
    <t>Student #</t>
  </si>
  <si>
    <t>O7427</t>
  </si>
  <si>
    <t>O6776</t>
  </si>
  <si>
    <t>O7503</t>
  </si>
  <si>
    <t>O7521</t>
  </si>
  <si>
    <t>O6830</t>
  </si>
  <si>
    <t>O8503</t>
  </si>
  <si>
    <t>O6572</t>
  </si>
  <si>
    <t>O8119</t>
  </si>
  <si>
    <t>O8124</t>
  </si>
  <si>
    <t>O9467</t>
  </si>
  <si>
    <t>O6596</t>
  </si>
  <si>
    <t>O7559</t>
  </si>
  <si>
    <t>O7851</t>
  </si>
  <si>
    <t>O7610</t>
  </si>
  <si>
    <t>O7963</t>
  </si>
  <si>
    <t>O6208</t>
  </si>
  <si>
    <t>O6916</t>
  </si>
  <si>
    <t>Notebook Check #1</t>
  </si>
  <si>
    <t>AB</t>
  </si>
  <si>
    <t>HW #2 - P&amp;A WS</t>
  </si>
  <si>
    <t>Object Measurement Lab</t>
  </si>
  <si>
    <t>HW #3 - Density Eqn.</t>
  </si>
  <si>
    <t>Splendid Stones MWS</t>
  </si>
  <si>
    <t>Extra Credit</t>
  </si>
  <si>
    <t>Term Grade:</t>
  </si>
  <si>
    <t>O7224</t>
  </si>
  <si>
    <t>Density In Layers Lab</t>
  </si>
  <si>
    <t>Quiz #1</t>
  </si>
  <si>
    <t>Gemstones Mov WS</t>
  </si>
  <si>
    <t>Minerals WS</t>
  </si>
  <si>
    <t>Mins Classwork/HW WS</t>
  </si>
  <si>
    <t>Min Props Lab</t>
  </si>
  <si>
    <t>Candy Di. Key Lab</t>
  </si>
  <si>
    <t>Mineral Treasure Hunt Lab</t>
  </si>
  <si>
    <t>Quiz #2</t>
  </si>
  <si>
    <t>Exam #1</t>
  </si>
  <si>
    <t>Igneous Intrusions 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</si>
</sst>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0" borderId="0" xfId="0" applyFont="1" applyFill="1" applyAlignment="1">
      <alignment horizontal="left" textRotation="60"/>
    </xf>
    <xf numFmtId="0" fontId="5" fillId="0" borderId="0" xfId="0" applyFont="1" applyFill="1" applyAlignment="1">
      <alignment horizontal="left" textRotation="60"/>
    </xf>
    <xf numFmtId="0" fontId="5" fillId="0" borderId="0" xfId="0" applyFont="1" applyAlignment="1">
      <alignment horizontal="left" textRotation="60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 textRotation="60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left" textRotation="60"/>
    </xf>
    <xf numFmtId="0" fontId="6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8" borderId="0" xfId="0" applyFont="1" applyFill="1" applyAlignment="1">
      <alignment horizontal="left" textRotation="60"/>
    </xf>
    <xf numFmtId="0" fontId="4" fillId="8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4" fillId="8" borderId="0" xfId="0" applyFont="1" applyFill="1" applyAlignment="1">
      <alignment horizontal="left" textRotation="60"/>
    </xf>
    <xf numFmtId="0" fontId="7" fillId="10" borderId="0" xfId="0" applyFont="1" applyFill="1" applyAlignment="1">
      <alignment horizontal="left" textRotation="60"/>
    </xf>
    <xf numFmtId="16" fontId="7" fillId="10" borderId="0" xfId="0" applyNumberFormat="1" applyFont="1" applyFill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2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7">
      <selection activeCell="B7" sqref="B1:B16384"/>
    </sheetView>
  </sheetViews>
  <sheetFormatPr defaultColWidth="9.140625" defaultRowHeight="12.75"/>
  <cols>
    <col min="1" max="1" width="11.140625" style="3" customWidth="1"/>
    <col min="2" max="2" width="6.421875" style="3" customWidth="1"/>
    <col min="3" max="3" width="6.8515625" style="4" customWidth="1"/>
    <col min="4" max="4" width="7.7109375" style="4" customWidth="1"/>
    <col min="5" max="5" width="8.421875" style="4" customWidth="1"/>
    <col min="6" max="6" width="8.140625" style="4" customWidth="1"/>
    <col min="7" max="7" width="8.00390625" style="4" customWidth="1"/>
    <col min="8" max="8" width="7.00390625" style="4" customWidth="1"/>
    <col min="9" max="9" width="4.00390625" style="4" customWidth="1"/>
    <col min="10" max="14" width="4.28125" style="4" customWidth="1"/>
    <col min="15" max="15" width="6.28125" style="4" customWidth="1"/>
    <col min="16" max="16" width="7.8515625" style="4" customWidth="1"/>
    <col min="17" max="17" width="6.28125" style="4" customWidth="1"/>
    <col min="18" max="19" width="4.28125" style="4" customWidth="1"/>
    <col min="20" max="20" width="7.8515625" style="30" customWidth="1"/>
    <col min="21" max="21" width="9.57421875" style="8" customWidth="1"/>
    <col min="23" max="23" width="9.140625" style="8" customWidth="1"/>
  </cols>
  <sheetData>
    <row r="1" spans="4:16" ht="12.75">
      <c r="D1" s="5" t="s">
        <v>3</v>
      </c>
      <c r="O1" s="15"/>
      <c r="P1" s="17" t="s">
        <v>1</v>
      </c>
    </row>
    <row r="2" spans="4:16" ht="12.75">
      <c r="D2" s="5"/>
      <c r="O2" s="18"/>
      <c r="P2" s="17" t="s">
        <v>4</v>
      </c>
    </row>
    <row r="3" spans="4:16" ht="12.75">
      <c r="D3" s="5"/>
      <c r="O3" s="19"/>
      <c r="P3" s="17" t="s">
        <v>5</v>
      </c>
    </row>
    <row r="4" spans="4:16" ht="12.75">
      <c r="D4" s="5"/>
      <c r="O4" s="20"/>
      <c r="P4" s="17" t="s">
        <v>6</v>
      </c>
    </row>
    <row r="5" spans="4:16" ht="12.75">
      <c r="D5" s="5"/>
      <c r="O5" s="21"/>
      <c r="P5" s="17" t="s">
        <v>7</v>
      </c>
    </row>
    <row r="6" spans="1:23" s="25" customFormat="1" ht="120">
      <c r="A6" s="23"/>
      <c r="B6" s="23" t="s">
        <v>0</v>
      </c>
      <c r="C6" s="24" t="s">
        <v>26</v>
      </c>
      <c r="D6" s="24" t="s">
        <v>28</v>
      </c>
      <c r="E6" s="34" t="s">
        <v>29</v>
      </c>
      <c r="F6" s="24" t="s">
        <v>30</v>
      </c>
      <c r="G6" s="24" t="s">
        <v>31</v>
      </c>
      <c r="H6" s="34" t="s">
        <v>35</v>
      </c>
      <c r="I6" s="24" t="s">
        <v>36</v>
      </c>
      <c r="J6" s="24" t="s">
        <v>37</v>
      </c>
      <c r="K6" s="24" t="s">
        <v>38</v>
      </c>
      <c r="L6" s="24" t="s">
        <v>39</v>
      </c>
      <c r="M6" s="34" t="s">
        <v>40</v>
      </c>
      <c r="N6" s="34" t="s">
        <v>41</v>
      </c>
      <c r="O6" s="38" t="s">
        <v>42</v>
      </c>
      <c r="P6" s="23" t="s">
        <v>43</v>
      </c>
      <c r="Q6" s="39" t="s">
        <v>44</v>
      </c>
      <c r="R6" s="24" t="s">
        <v>45</v>
      </c>
      <c r="S6" s="24"/>
      <c r="T6" s="31" t="s">
        <v>32</v>
      </c>
      <c r="W6" s="29"/>
    </row>
    <row r="7" spans="1:23" s="11" customFormat="1" ht="26.25" thickBot="1">
      <c r="A7" s="6"/>
      <c r="B7" s="16">
        <v>38602</v>
      </c>
      <c r="C7" s="16">
        <v>38604</v>
      </c>
      <c r="D7" s="16">
        <v>38608</v>
      </c>
      <c r="E7" s="36">
        <v>1</v>
      </c>
      <c r="F7" s="16">
        <v>38609</v>
      </c>
      <c r="G7" s="16">
        <v>38615</v>
      </c>
      <c r="H7" s="35">
        <v>3</v>
      </c>
      <c r="I7" s="16">
        <v>38616</v>
      </c>
      <c r="J7" s="16">
        <v>38622</v>
      </c>
      <c r="K7" s="16">
        <v>38622</v>
      </c>
      <c r="L7" s="16">
        <v>38622</v>
      </c>
      <c r="M7" s="36">
        <v>2</v>
      </c>
      <c r="N7" s="36">
        <v>1</v>
      </c>
      <c r="O7" s="36">
        <v>2</v>
      </c>
      <c r="P7" s="16">
        <v>38629</v>
      </c>
      <c r="Q7" s="40">
        <v>38630</v>
      </c>
      <c r="R7" s="16">
        <v>38637</v>
      </c>
      <c r="S7" s="7"/>
      <c r="T7" s="30"/>
      <c r="U7" s="33" t="s">
        <v>33</v>
      </c>
      <c r="W7" s="9"/>
    </row>
    <row r="8" spans="1:23" s="11" customFormat="1" ht="14.25" thickBot="1" thickTop="1">
      <c r="A8" s="12" t="s">
        <v>8</v>
      </c>
      <c r="B8" s="13">
        <v>40</v>
      </c>
      <c r="C8" s="13">
        <v>50</v>
      </c>
      <c r="D8" s="13">
        <v>25</v>
      </c>
      <c r="E8" s="36">
        <v>50</v>
      </c>
      <c r="F8" s="13">
        <v>15</v>
      </c>
      <c r="G8" s="13">
        <v>18</v>
      </c>
      <c r="H8" s="36">
        <v>150</v>
      </c>
      <c r="I8" s="13">
        <v>30</v>
      </c>
      <c r="J8" s="13">
        <v>32</v>
      </c>
      <c r="K8" s="13">
        <v>20</v>
      </c>
      <c r="L8" s="13">
        <v>25</v>
      </c>
      <c r="M8" s="36">
        <v>100</v>
      </c>
      <c r="N8" s="36">
        <v>50</v>
      </c>
      <c r="O8" s="36">
        <v>100</v>
      </c>
      <c r="P8" s="13">
        <v>15</v>
      </c>
      <c r="Q8" s="41">
        <v>150</v>
      </c>
      <c r="R8" s="13">
        <v>40</v>
      </c>
      <c r="S8" s="13"/>
      <c r="T8" s="32"/>
      <c r="U8" s="14">
        <f>SUM(B8:T8)</f>
        <v>910</v>
      </c>
      <c r="W8" s="9" t="s">
        <v>2</v>
      </c>
    </row>
    <row r="9" spans="1:23" ht="13.5" thickTop="1">
      <c r="A9" s="3" t="s">
        <v>9</v>
      </c>
      <c r="B9" s="3">
        <v>40</v>
      </c>
      <c r="C9" s="3">
        <v>50</v>
      </c>
      <c r="D9" s="3">
        <v>17</v>
      </c>
      <c r="E9" s="28">
        <v>45</v>
      </c>
      <c r="F9" s="22">
        <v>0</v>
      </c>
      <c r="G9" s="3">
        <v>14</v>
      </c>
      <c r="H9" s="28">
        <v>50</v>
      </c>
      <c r="I9" s="26"/>
      <c r="J9" s="26" t="s">
        <v>27</v>
      </c>
      <c r="K9" s="22">
        <v>0</v>
      </c>
      <c r="L9" s="3">
        <v>25</v>
      </c>
      <c r="M9" s="28">
        <v>85</v>
      </c>
      <c r="N9" s="28">
        <v>50</v>
      </c>
      <c r="O9" s="27">
        <v>0</v>
      </c>
      <c r="P9" s="3">
        <v>20</v>
      </c>
      <c r="Q9" s="42">
        <v>133</v>
      </c>
      <c r="R9" s="3">
        <v>30</v>
      </c>
      <c r="S9" s="3"/>
      <c r="U9" s="44">
        <f>((SUM(B9:T9))/(U8-62))*100</f>
        <v>65.91981132075472</v>
      </c>
      <c r="W9" s="9">
        <v>7</v>
      </c>
    </row>
    <row r="10" spans="1:23" ht="12.75">
      <c r="A10" s="3" t="s">
        <v>10</v>
      </c>
      <c r="B10" s="3">
        <v>40</v>
      </c>
      <c r="C10" s="3">
        <v>50</v>
      </c>
      <c r="D10" s="3">
        <v>24</v>
      </c>
      <c r="E10" s="28">
        <v>50</v>
      </c>
      <c r="F10" s="3">
        <v>11</v>
      </c>
      <c r="G10" s="3">
        <v>16</v>
      </c>
      <c r="H10" s="28">
        <v>150</v>
      </c>
      <c r="I10" s="3">
        <v>26</v>
      </c>
      <c r="J10" s="3">
        <v>28</v>
      </c>
      <c r="K10" s="26" t="s">
        <v>27</v>
      </c>
      <c r="L10" s="3">
        <v>25</v>
      </c>
      <c r="M10" s="28">
        <v>100</v>
      </c>
      <c r="N10" s="28">
        <v>50</v>
      </c>
      <c r="O10" s="28">
        <v>90</v>
      </c>
      <c r="P10" s="3">
        <v>10</v>
      </c>
      <c r="Q10" s="42">
        <f>136+6</f>
        <v>142</v>
      </c>
      <c r="R10" s="3">
        <v>40</v>
      </c>
      <c r="S10" s="3"/>
      <c r="T10" s="30">
        <v>20</v>
      </c>
      <c r="U10" s="44">
        <f>((SUM(B10:T10))/(U8-20))*100</f>
        <v>97.97752808988764</v>
      </c>
      <c r="W10" s="9">
        <v>9</v>
      </c>
    </row>
    <row r="11" spans="1:23" ht="12.75">
      <c r="A11" s="3">
        <v>11475</v>
      </c>
      <c r="B11" s="3">
        <v>40</v>
      </c>
      <c r="C11" s="3">
        <v>50</v>
      </c>
      <c r="D11" s="3">
        <v>18</v>
      </c>
      <c r="E11" s="28">
        <v>45</v>
      </c>
      <c r="F11" s="3">
        <v>3</v>
      </c>
      <c r="G11" s="3">
        <v>17</v>
      </c>
      <c r="H11" s="28">
        <v>131</v>
      </c>
      <c r="I11" s="3">
        <v>14</v>
      </c>
      <c r="J11" s="3">
        <v>31</v>
      </c>
      <c r="K11" s="3">
        <v>20</v>
      </c>
      <c r="L11" s="3">
        <v>25</v>
      </c>
      <c r="M11" s="28">
        <v>100</v>
      </c>
      <c r="N11" s="28">
        <v>50</v>
      </c>
      <c r="O11" s="28">
        <v>94</v>
      </c>
      <c r="P11" s="3">
        <v>15</v>
      </c>
      <c r="Q11" s="42">
        <f>97+16</f>
        <v>113</v>
      </c>
      <c r="R11" s="3">
        <v>30</v>
      </c>
      <c r="S11" s="3"/>
      <c r="U11" s="44">
        <f>((SUM(B11:T11))/U8)*100</f>
        <v>87.47252747252747</v>
      </c>
      <c r="W11" s="9">
        <v>9</v>
      </c>
    </row>
    <row r="12" spans="1:23" s="2" customFormat="1" ht="12.75">
      <c r="A12" s="3" t="s">
        <v>11</v>
      </c>
      <c r="B12" s="3">
        <v>40</v>
      </c>
      <c r="C12" s="3">
        <v>10</v>
      </c>
      <c r="D12" s="22">
        <v>0</v>
      </c>
      <c r="E12" s="28">
        <v>50</v>
      </c>
      <c r="F12" s="22">
        <v>0</v>
      </c>
      <c r="G12" s="3">
        <v>8</v>
      </c>
      <c r="H12" s="37">
        <v>50</v>
      </c>
      <c r="I12" s="26"/>
      <c r="J12" s="3">
        <v>26</v>
      </c>
      <c r="K12" s="3">
        <v>16</v>
      </c>
      <c r="L12" s="22">
        <v>0</v>
      </c>
      <c r="M12" s="28">
        <v>90</v>
      </c>
      <c r="N12" s="28">
        <v>50</v>
      </c>
      <c r="O12" s="27">
        <v>0</v>
      </c>
      <c r="P12" s="3">
        <v>5</v>
      </c>
      <c r="Q12" s="42">
        <v>46</v>
      </c>
      <c r="R12" s="3">
        <v>20</v>
      </c>
      <c r="S12" s="3"/>
      <c r="T12" s="30"/>
      <c r="U12" s="45">
        <f>((SUM(B12:T12))/(U8-30))*100</f>
        <v>46.70454545454545</v>
      </c>
      <c r="W12" s="9">
        <v>4</v>
      </c>
    </row>
    <row r="13" spans="1:23" s="2" customFormat="1" ht="15" customHeight="1">
      <c r="A13" s="3" t="s">
        <v>12</v>
      </c>
      <c r="B13" s="3">
        <v>40</v>
      </c>
      <c r="C13" s="3">
        <v>50</v>
      </c>
      <c r="D13" s="3">
        <v>21</v>
      </c>
      <c r="E13" s="28">
        <v>50</v>
      </c>
      <c r="F13" s="3">
        <v>15</v>
      </c>
      <c r="G13" s="3">
        <v>16</v>
      </c>
      <c r="H13" s="28">
        <v>150</v>
      </c>
      <c r="I13" s="3">
        <v>25</v>
      </c>
      <c r="J13" s="3">
        <v>28</v>
      </c>
      <c r="K13" s="3">
        <v>20</v>
      </c>
      <c r="L13" s="3">
        <v>25</v>
      </c>
      <c r="M13" s="28">
        <v>88</v>
      </c>
      <c r="N13" s="28">
        <v>50</v>
      </c>
      <c r="O13" s="28">
        <v>90</v>
      </c>
      <c r="P13" s="3">
        <v>10</v>
      </c>
      <c r="Q13" s="42">
        <v>152</v>
      </c>
      <c r="R13" s="3">
        <v>40</v>
      </c>
      <c r="S13" s="3"/>
      <c r="T13" s="30"/>
      <c r="U13" s="44">
        <f>((SUM(B13:T13))/U8)*100</f>
        <v>95.6043956043956</v>
      </c>
      <c r="W13" s="9">
        <v>9</v>
      </c>
    </row>
    <row r="14" spans="1:23" s="2" customFormat="1" ht="12.75" hidden="1">
      <c r="A14" s="3">
        <v>11514</v>
      </c>
      <c r="B14" s="3">
        <v>40</v>
      </c>
      <c r="C14" s="27" t="s">
        <v>27</v>
      </c>
      <c r="D14" s="3">
        <v>8</v>
      </c>
      <c r="E14" s="28">
        <v>50</v>
      </c>
      <c r="F14" s="3">
        <v>7</v>
      </c>
      <c r="G14" s="26"/>
      <c r="H14" s="28">
        <v>135</v>
      </c>
      <c r="I14" s="26"/>
      <c r="J14" s="3"/>
      <c r="K14" s="3"/>
      <c r="L14" s="3"/>
      <c r="M14" s="28"/>
      <c r="N14" s="28"/>
      <c r="O14" s="3"/>
      <c r="P14" s="3"/>
      <c r="Q14" s="42"/>
      <c r="R14" s="3"/>
      <c r="S14" s="3"/>
      <c r="T14" s="30"/>
      <c r="U14" s="44">
        <f>((SUM(B14:T14))/(U8-18))*100</f>
        <v>26.905829596412556</v>
      </c>
      <c r="W14" s="9">
        <v>4</v>
      </c>
    </row>
    <row r="15" spans="1:23" s="2" customFormat="1" ht="12.75">
      <c r="A15" s="3" t="s">
        <v>13</v>
      </c>
      <c r="B15" s="3">
        <v>40</v>
      </c>
      <c r="C15" s="3">
        <v>50</v>
      </c>
      <c r="D15" s="3">
        <v>22</v>
      </c>
      <c r="E15" s="28">
        <v>35</v>
      </c>
      <c r="F15" s="3">
        <v>11</v>
      </c>
      <c r="G15" s="3">
        <v>11</v>
      </c>
      <c r="H15" s="28">
        <v>100</v>
      </c>
      <c r="I15" s="3">
        <v>28</v>
      </c>
      <c r="J15" s="3">
        <v>27</v>
      </c>
      <c r="K15" s="3">
        <v>20</v>
      </c>
      <c r="L15" s="3">
        <v>25</v>
      </c>
      <c r="M15" s="28">
        <v>96</v>
      </c>
      <c r="N15" s="28">
        <v>50</v>
      </c>
      <c r="O15" s="28">
        <v>83</v>
      </c>
      <c r="P15" s="3">
        <v>20</v>
      </c>
      <c r="Q15" s="42">
        <f>153+13</f>
        <v>166</v>
      </c>
      <c r="R15" s="3">
        <v>30</v>
      </c>
      <c r="S15" s="3"/>
      <c r="T15" s="30">
        <v>20</v>
      </c>
      <c r="U15" s="44">
        <f>((SUM(B15:T15))/U8)*100</f>
        <v>91.64835164835165</v>
      </c>
      <c r="W15" s="9">
        <v>9</v>
      </c>
    </row>
    <row r="16" spans="1:23" s="2" customFormat="1" ht="12.75">
      <c r="A16" s="3" t="s">
        <v>14</v>
      </c>
      <c r="B16" s="3">
        <v>40</v>
      </c>
      <c r="C16" s="3">
        <v>50</v>
      </c>
      <c r="D16" s="22">
        <v>0</v>
      </c>
      <c r="E16" s="28">
        <v>50</v>
      </c>
      <c r="F16" s="22">
        <v>0</v>
      </c>
      <c r="G16" s="3">
        <v>15</v>
      </c>
      <c r="H16" s="28">
        <v>65</v>
      </c>
      <c r="I16" s="3">
        <v>15</v>
      </c>
      <c r="J16" s="3">
        <v>32</v>
      </c>
      <c r="K16" s="3">
        <v>20</v>
      </c>
      <c r="L16" s="3">
        <v>25</v>
      </c>
      <c r="M16" s="28">
        <v>96</v>
      </c>
      <c r="N16" s="28">
        <v>50</v>
      </c>
      <c r="O16" s="37">
        <v>38</v>
      </c>
      <c r="P16" s="26" t="s">
        <v>27</v>
      </c>
      <c r="Q16" s="42">
        <v>161</v>
      </c>
      <c r="R16" s="26"/>
      <c r="S16" s="3"/>
      <c r="T16" s="30"/>
      <c r="U16" s="44">
        <f>((SUM(B16:T16))/(U8-55))*100</f>
        <v>76.84210526315789</v>
      </c>
      <c r="W16" s="9">
        <v>6</v>
      </c>
    </row>
    <row r="17" spans="1:23" s="2" customFormat="1" ht="12.75">
      <c r="A17" s="3" t="s">
        <v>15</v>
      </c>
      <c r="B17" s="3">
        <v>30</v>
      </c>
      <c r="C17" s="3">
        <v>50</v>
      </c>
      <c r="D17" s="22">
        <v>0</v>
      </c>
      <c r="E17" s="28">
        <v>45</v>
      </c>
      <c r="F17" s="22">
        <v>0</v>
      </c>
      <c r="G17" s="3">
        <v>7</v>
      </c>
      <c r="H17" s="37">
        <v>30</v>
      </c>
      <c r="I17" s="3">
        <v>22</v>
      </c>
      <c r="J17" s="3">
        <v>25</v>
      </c>
      <c r="K17" s="26" t="s">
        <v>27</v>
      </c>
      <c r="L17" s="22">
        <v>0</v>
      </c>
      <c r="M17" s="28">
        <v>76</v>
      </c>
      <c r="N17" s="28">
        <v>50</v>
      </c>
      <c r="O17" s="27">
        <v>0</v>
      </c>
      <c r="P17" s="26" t="s">
        <v>27</v>
      </c>
      <c r="Q17" s="42">
        <v>104</v>
      </c>
      <c r="R17" s="26"/>
      <c r="S17" s="3"/>
      <c r="T17" s="30"/>
      <c r="U17" s="45">
        <f>((SUM(B17:T17))/(U8-75))*100</f>
        <v>52.5748502994012</v>
      </c>
      <c r="W17" s="9">
        <v>4</v>
      </c>
    </row>
    <row r="18" spans="1:27" s="1" customFormat="1" ht="13.5" thickBot="1">
      <c r="A18" s="3" t="s">
        <v>16</v>
      </c>
      <c r="B18" s="3">
        <v>40</v>
      </c>
      <c r="C18" s="3">
        <v>50</v>
      </c>
      <c r="D18" s="3">
        <v>15</v>
      </c>
      <c r="E18" s="28">
        <v>35</v>
      </c>
      <c r="F18" s="3">
        <v>3</v>
      </c>
      <c r="G18" s="3">
        <v>15</v>
      </c>
      <c r="H18" s="28">
        <v>148</v>
      </c>
      <c r="I18" s="3">
        <v>22</v>
      </c>
      <c r="J18" s="3">
        <v>31</v>
      </c>
      <c r="K18" s="3">
        <v>20</v>
      </c>
      <c r="L18" s="3">
        <v>20</v>
      </c>
      <c r="M18" s="28">
        <v>96</v>
      </c>
      <c r="N18" s="28">
        <v>50</v>
      </c>
      <c r="O18" s="28">
        <v>91</v>
      </c>
      <c r="P18" s="3">
        <v>15</v>
      </c>
      <c r="Q18" s="42">
        <f>124+12</f>
        <v>136</v>
      </c>
      <c r="R18" s="3">
        <v>35</v>
      </c>
      <c r="S18" s="3"/>
      <c r="T18" s="30"/>
      <c r="U18" s="44">
        <f>((SUM(B18:T18))/(U8-0))*100</f>
        <v>90.32967032967034</v>
      </c>
      <c r="V18" s="2"/>
      <c r="W18" s="9">
        <v>9</v>
      </c>
      <c r="X18" s="2"/>
      <c r="Y18" s="2"/>
      <c r="Z18" s="2"/>
      <c r="AA18" s="2"/>
    </row>
    <row r="19" spans="1:27" ht="13.5" thickBot="1">
      <c r="A19" s="3" t="s">
        <v>17</v>
      </c>
      <c r="B19" s="3">
        <v>30</v>
      </c>
      <c r="C19" s="3">
        <v>50</v>
      </c>
      <c r="D19" s="3">
        <v>11</v>
      </c>
      <c r="E19" s="28">
        <v>35</v>
      </c>
      <c r="F19" s="3">
        <v>7</v>
      </c>
      <c r="G19" s="3">
        <v>15</v>
      </c>
      <c r="H19" s="28">
        <v>148</v>
      </c>
      <c r="I19" s="3">
        <v>16</v>
      </c>
      <c r="J19" s="3">
        <v>31</v>
      </c>
      <c r="K19" s="3">
        <v>20</v>
      </c>
      <c r="L19" s="3">
        <v>20</v>
      </c>
      <c r="M19" s="28">
        <v>94</v>
      </c>
      <c r="N19" s="28">
        <v>50</v>
      </c>
      <c r="O19" s="28">
        <v>89</v>
      </c>
      <c r="P19" s="26" t="s">
        <v>27</v>
      </c>
      <c r="Q19" s="43">
        <v>121</v>
      </c>
      <c r="R19" s="26"/>
      <c r="S19" s="3"/>
      <c r="U19" s="44">
        <f>((SUM(B19:T19))/(U8-55))*100</f>
        <v>86.19883040935673</v>
      </c>
      <c r="V19" s="2"/>
      <c r="W19" s="9">
        <v>9</v>
      </c>
      <c r="X19" s="2"/>
      <c r="Y19" s="2"/>
      <c r="Z19" s="2"/>
      <c r="AA19" s="2"/>
    </row>
    <row r="20" spans="1:23" s="2" customFormat="1" ht="13.5" thickBot="1">
      <c r="A20" s="3" t="s">
        <v>18</v>
      </c>
      <c r="B20" s="3">
        <v>40</v>
      </c>
      <c r="C20" s="3">
        <v>50</v>
      </c>
      <c r="D20" s="3">
        <v>16</v>
      </c>
      <c r="E20" s="28">
        <v>35</v>
      </c>
      <c r="F20" s="3">
        <v>11</v>
      </c>
      <c r="G20" s="26"/>
      <c r="H20" s="28">
        <v>144</v>
      </c>
      <c r="I20" s="3">
        <v>25</v>
      </c>
      <c r="J20" s="26" t="s">
        <v>27</v>
      </c>
      <c r="K20" s="26" t="s">
        <v>27</v>
      </c>
      <c r="L20" s="26" t="s">
        <v>27</v>
      </c>
      <c r="M20" s="28">
        <v>96</v>
      </c>
      <c r="N20" s="28">
        <v>50</v>
      </c>
      <c r="O20" s="28">
        <v>96</v>
      </c>
      <c r="P20" s="26" t="s">
        <v>27</v>
      </c>
      <c r="Q20" s="42">
        <v>123</v>
      </c>
      <c r="R20" s="3">
        <v>35</v>
      </c>
      <c r="S20" s="3"/>
      <c r="T20" s="30"/>
      <c r="U20" s="44">
        <f>((SUM(B20:T20))/(U8-100))*100</f>
        <v>89.01234567901236</v>
      </c>
      <c r="W20" s="9">
        <v>9</v>
      </c>
    </row>
    <row r="21" spans="1:23" s="2" customFormat="1" ht="13.5" thickBot="1">
      <c r="A21" s="3" t="s">
        <v>34</v>
      </c>
      <c r="B21" s="3">
        <v>10</v>
      </c>
      <c r="C21" s="26" t="s">
        <v>27</v>
      </c>
      <c r="D21" s="3">
        <v>7</v>
      </c>
      <c r="E21" s="28">
        <v>35</v>
      </c>
      <c r="F21" s="3">
        <v>8</v>
      </c>
      <c r="G21" s="3">
        <v>15</v>
      </c>
      <c r="H21" s="37">
        <v>88</v>
      </c>
      <c r="I21" s="3">
        <v>20</v>
      </c>
      <c r="J21" s="26" t="s">
        <v>27</v>
      </c>
      <c r="K21" s="26" t="s">
        <v>27</v>
      </c>
      <c r="L21" s="26" t="s">
        <v>27</v>
      </c>
      <c r="M21" s="27">
        <v>0</v>
      </c>
      <c r="N21" s="27">
        <v>0</v>
      </c>
      <c r="O21" s="27">
        <v>0</v>
      </c>
      <c r="P21" s="26" t="s">
        <v>27</v>
      </c>
      <c r="Q21" s="43"/>
      <c r="R21" s="26"/>
      <c r="S21" s="3"/>
      <c r="T21" s="30"/>
      <c r="U21" s="45">
        <f>((SUM(B21:T21))/(U8-182))*100</f>
        <v>25.137362637362635</v>
      </c>
      <c r="W21" s="9">
        <v>1</v>
      </c>
    </row>
    <row r="22" spans="1:27" s="1" customFormat="1" ht="12.75">
      <c r="A22" s="3">
        <v>11498</v>
      </c>
      <c r="B22" s="3">
        <v>40</v>
      </c>
      <c r="C22" s="3">
        <v>50</v>
      </c>
      <c r="D22" s="3">
        <v>25</v>
      </c>
      <c r="E22" s="28">
        <v>35</v>
      </c>
      <c r="F22" s="3">
        <v>15</v>
      </c>
      <c r="G22" s="26"/>
      <c r="H22" s="28">
        <v>103</v>
      </c>
      <c r="I22" s="26"/>
      <c r="J22" s="3">
        <v>28</v>
      </c>
      <c r="K22" s="3">
        <v>20</v>
      </c>
      <c r="L22" s="3">
        <v>25</v>
      </c>
      <c r="M22" s="28">
        <v>99</v>
      </c>
      <c r="N22" s="28">
        <v>50</v>
      </c>
      <c r="O22" s="27">
        <v>0</v>
      </c>
      <c r="P22" s="3">
        <v>5</v>
      </c>
      <c r="Q22" s="42">
        <v>72</v>
      </c>
      <c r="R22" s="3">
        <v>38</v>
      </c>
      <c r="S22" s="3"/>
      <c r="T22" s="30"/>
      <c r="U22" s="44">
        <f>((SUM(B22:T22))/(U8-48))*100</f>
        <v>70.18561484918794</v>
      </c>
      <c r="V22" s="2"/>
      <c r="W22" s="9">
        <v>7</v>
      </c>
      <c r="X22" s="2"/>
      <c r="Y22" s="2"/>
      <c r="Z22" s="2"/>
      <c r="AA22" s="2"/>
    </row>
    <row r="23" spans="1:27" ht="12.75">
      <c r="A23" s="3" t="s">
        <v>19</v>
      </c>
      <c r="B23" s="3">
        <v>40</v>
      </c>
      <c r="C23" s="3">
        <v>50</v>
      </c>
      <c r="D23" s="22">
        <v>0</v>
      </c>
      <c r="E23" s="28">
        <v>50</v>
      </c>
      <c r="F23" s="22">
        <v>0</v>
      </c>
      <c r="G23" s="3">
        <v>14</v>
      </c>
      <c r="H23" s="37">
        <v>50</v>
      </c>
      <c r="I23" s="3">
        <v>10</v>
      </c>
      <c r="J23" s="3">
        <v>28</v>
      </c>
      <c r="K23" s="3">
        <v>20</v>
      </c>
      <c r="L23" s="22">
        <v>0</v>
      </c>
      <c r="M23" s="28">
        <v>81</v>
      </c>
      <c r="N23" s="28">
        <v>50</v>
      </c>
      <c r="O23" s="27">
        <v>0</v>
      </c>
      <c r="P23" s="26" t="s">
        <v>27</v>
      </c>
      <c r="Q23" s="42">
        <v>108</v>
      </c>
      <c r="R23" s="22">
        <v>0</v>
      </c>
      <c r="S23" s="3"/>
      <c r="U23" s="45">
        <f>((SUM(B23:T23))/(U8-15))*100</f>
        <v>55.977653631284916</v>
      </c>
      <c r="V23" s="2"/>
      <c r="W23" s="9">
        <v>4</v>
      </c>
      <c r="X23" s="2"/>
      <c r="Y23" s="2"/>
      <c r="Z23" s="2"/>
      <c r="AA23" s="2"/>
    </row>
    <row r="24" spans="1:27" ht="12.75">
      <c r="A24" s="3" t="s">
        <v>20</v>
      </c>
      <c r="B24" s="3">
        <v>40</v>
      </c>
      <c r="C24" s="3">
        <v>50</v>
      </c>
      <c r="D24" s="3">
        <v>14</v>
      </c>
      <c r="E24" s="28">
        <v>50</v>
      </c>
      <c r="F24" s="3">
        <v>15</v>
      </c>
      <c r="G24" s="3">
        <v>10</v>
      </c>
      <c r="H24" s="28">
        <v>132</v>
      </c>
      <c r="I24" s="3">
        <v>19</v>
      </c>
      <c r="J24" s="3">
        <v>28</v>
      </c>
      <c r="K24" s="3">
        <v>20</v>
      </c>
      <c r="L24" s="3">
        <v>20</v>
      </c>
      <c r="M24" s="28">
        <v>99</v>
      </c>
      <c r="N24" s="28">
        <v>50</v>
      </c>
      <c r="O24" s="28">
        <v>90</v>
      </c>
      <c r="P24" s="22">
        <v>0</v>
      </c>
      <c r="Q24" s="42">
        <f>110+20</f>
        <v>130</v>
      </c>
      <c r="R24" s="3">
        <v>36</v>
      </c>
      <c r="S24" s="3"/>
      <c r="U24" s="44">
        <f>((SUM(B24:T24))/(U8-0))*100</f>
        <v>88.24175824175823</v>
      </c>
      <c r="V24" s="2"/>
      <c r="W24" s="9">
        <v>9</v>
      </c>
      <c r="X24" s="2"/>
      <c r="Y24" s="2"/>
      <c r="Z24" s="2"/>
      <c r="AA24" s="2"/>
    </row>
    <row r="25" spans="1:23" ht="12.75">
      <c r="A25" s="3" t="s">
        <v>21</v>
      </c>
      <c r="B25" s="22">
        <v>0</v>
      </c>
      <c r="C25" s="3">
        <v>50</v>
      </c>
      <c r="D25" s="22">
        <v>0</v>
      </c>
      <c r="E25" s="28">
        <v>45</v>
      </c>
      <c r="F25" s="22">
        <v>0</v>
      </c>
      <c r="G25" s="3">
        <v>5</v>
      </c>
      <c r="H25" s="37">
        <v>63</v>
      </c>
      <c r="I25" s="3">
        <v>3</v>
      </c>
      <c r="J25" s="26" t="s">
        <v>27</v>
      </c>
      <c r="K25" s="26" t="s">
        <v>27</v>
      </c>
      <c r="L25" s="26" t="s">
        <v>27</v>
      </c>
      <c r="M25" s="37">
        <v>36</v>
      </c>
      <c r="N25" s="28">
        <v>50</v>
      </c>
      <c r="O25" s="28">
        <v>82</v>
      </c>
      <c r="P25" s="3">
        <v>5</v>
      </c>
      <c r="Q25" s="42">
        <v>56</v>
      </c>
      <c r="R25" s="22">
        <v>0</v>
      </c>
      <c r="S25" s="3"/>
      <c r="U25" s="45">
        <f>((SUM(B25:T25))/(U8-77))*100</f>
        <v>47.418967587034814</v>
      </c>
      <c r="W25" s="9">
        <v>4</v>
      </c>
    </row>
    <row r="26" spans="1:23" ht="12.75">
      <c r="A26" s="3">
        <v>11262</v>
      </c>
      <c r="B26" s="3">
        <v>40</v>
      </c>
      <c r="C26" s="3">
        <v>50</v>
      </c>
      <c r="D26" s="3">
        <v>13</v>
      </c>
      <c r="E26" s="28">
        <v>49</v>
      </c>
      <c r="F26" s="3">
        <v>12</v>
      </c>
      <c r="G26" s="26"/>
      <c r="H26" s="28">
        <v>150</v>
      </c>
      <c r="I26" s="3">
        <v>23</v>
      </c>
      <c r="J26" s="3">
        <v>29</v>
      </c>
      <c r="K26" s="3">
        <v>20</v>
      </c>
      <c r="L26" s="3">
        <v>25</v>
      </c>
      <c r="M26" s="28">
        <v>100</v>
      </c>
      <c r="N26" s="28">
        <v>50</v>
      </c>
      <c r="O26" s="28">
        <v>90</v>
      </c>
      <c r="P26" s="3">
        <v>20</v>
      </c>
      <c r="Q26" s="42">
        <f>86+14</f>
        <v>100</v>
      </c>
      <c r="R26" s="3">
        <v>38</v>
      </c>
      <c r="S26" s="3"/>
      <c r="U26" s="44">
        <f>((SUM(B26:T26))/(U8-18))*100</f>
        <v>90.69506726457399</v>
      </c>
      <c r="W26" s="9">
        <v>9</v>
      </c>
    </row>
    <row r="27" spans="1:23" ht="12.75">
      <c r="A27" s="3" t="s">
        <v>22</v>
      </c>
      <c r="B27" s="3">
        <v>40</v>
      </c>
      <c r="C27" s="3">
        <v>50</v>
      </c>
      <c r="D27" s="3">
        <v>12</v>
      </c>
      <c r="E27" s="28">
        <v>49</v>
      </c>
      <c r="F27" s="22">
        <v>0</v>
      </c>
      <c r="G27" s="3">
        <v>15</v>
      </c>
      <c r="H27" s="28">
        <v>144</v>
      </c>
      <c r="I27" s="3">
        <v>14</v>
      </c>
      <c r="J27" s="3">
        <v>28</v>
      </c>
      <c r="K27" s="3">
        <v>20</v>
      </c>
      <c r="L27" s="26" t="s">
        <v>27</v>
      </c>
      <c r="M27" s="28">
        <v>100</v>
      </c>
      <c r="N27" s="28">
        <v>50</v>
      </c>
      <c r="O27" s="28">
        <v>90</v>
      </c>
      <c r="P27" s="26" t="s">
        <v>27</v>
      </c>
      <c r="Q27" s="42">
        <v>99</v>
      </c>
      <c r="R27" s="3">
        <v>40</v>
      </c>
      <c r="S27" s="3"/>
      <c r="U27" s="44">
        <f>((SUM(B27:T27))/(U8-40))*100</f>
        <v>86.32183908045977</v>
      </c>
      <c r="W27" s="9">
        <v>9</v>
      </c>
    </row>
    <row r="28" spans="1:23" ht="13.5" thickBot="1">
      <c r="A28" s="3" t="s">
        <v>23</v>
      </c>
      <c r="B28" s="3">
        <v>40</v>
      </c>
      <c r="C28" s="27">
        <v>50</v>
      </c>
      <c r="D28" s="3">
        <v>16</v>
      </c>
      <c r="E28" s="26" t="s">
        <v>27</v>
      </c>
      <c r="F28" s="3">
        <v>10</v>
      </c>
      <c r="G28" s="3">
        <v>9</v>
      </c>
      <c r="H28" s="28">
        <v>102</v>
      </c>
      <c r="I28" s="26"/>
      <c r="J28" s="3">
        <v>28</v>
      </c>
      <c r="K28" s="3">
        <v>20</v>
      </c>
      <c r="L28" s="3">
        <v>20</v>
      </c>
      <c r="M28" s="28">
        <v>96</v>
      </c>
      <c r="N28" s="28">
        <v>50</v>
      </c>
      <c r="O28" s="28">
        <v>97</v>
      </c>
      <c r="P28" s="3">
        <v>15</v>
      </c>
      <c r="Q28" s="42">
        <f>72+7</f>
        <v>79</v>
      </c>
      <c r="R28" s="22">
        <v>0</v>
      </c>
      <c r="S28" s="3"/>
      <c r="U28" s="44">
        <f>((SUM(B28:T28))/(U8-80))*100</f>
        <v>76.144578313253</v>
      </c>
      <c r="W28" s="9">
        <v>8</v>
      </c>
    </row>
    <row r="29" spans="1:23" ht="13.5" thickBot="1">
      <c r="A29" s="3" t="s">
        <v>24</v>
      </c>
      <c r="B29" s="22">
        <v>0</v>
      </c>
      <c r="C29" s="22">
        <v>0</v>
      </c>
      <c r="D29" s="22">
        <v>0</v>
      </c>
      <c r="E29" s="26" t="s">
        <v>27</v>
      </c>
      <c r="F29" s="22">
        <v>0</v>
      </c>
      <c r="G29" s="26"/>
      <c r="H29" s="37">
        <v>0</v>
      </c>
      <c r="I29" s="26"/>
      <c r="J29" s="26" t="s">
        <v>27</v>
      </c>
      <c r="K29" s="26" t="s">
        <v>27</v>
      </c>
      <c r="L29" s="26" t="s">
        <v>27</v>
      </c>
      <c r="M29" s="27">
        <v>0</v>
      </c>
      <c r="N29" s="28">
        <v>50</v>
      </c>
      <c r="O29" s="27">
        <v>0</v>
      </c>
      <c r="P29" s="3">
        <v>15</v>
      </c>
      <c r="Q29" s="43"/>
      <c r="R29" s="26"/>
      <c r="S29" s="3"/>
      <c r="U29" s="45">
        <f>((SUM(B29:T29))/(U8-215))*100</f>
        <v>9.352517985611511</v>
      </c>
      <c r="W29" s="9">
        <v>1</v>
      </c>
    </row>
    <row r="30" spans="1:23" ht="12" customHeight="1">
      <c r="A30" s="3" t="s">
        <v>25</v>
      </c>
      <c r="B30" s="3">
        <v>40</v>
      </c>
      <c r="C30" s="3">
        <v>50</v>
      </c>
      <c r="D30" s="3">
        <v>15</v>
      </c>
      <c r="E30" s="28">
        <v>35</v>
      </c>
      <c r="F30" s="3">
        <v>15</v>
      </c>
      <c r="G30" s="3">
        <v>15</v>
      </c>
      <c r="H30" s="28">
        <v>135</v>
      </c>
      <c r="I30" s="3">
        <v>19</v>
      </c>
      <c r="J30" s="3">
        <v>31</v>
      </c>
      <c r="K30" s="3">
        <v>16</v>
      </c>
      <c r="L30" s="3">
        <v>20</v>
      </c>
      <c r="M30" s="28">
        <v>96</v>
      </c>
      <c r="N30" s="28">
        <v>50</v>
      </c>
      <c r="O30" s="28">
        <v>90</v>
      </c>
      <c r="P30" s="3">
        <v>15</v>
      </c>
      <c r="Q30" s="42">
        <f>84+30</f>
        <v>114</v>
      </c>
      <c r="R30" s="3">
        <v>33</v>
      </c>
      <c r="S30" s="3"/>
      <c r="U30" s="44">
        <f>((SUM(B30:T30))/(U8-0))*100</f>
        <v>86.7032967032967</v>
      </c>
      <c r="W30" s="9">
        <v>9</v>
      </c>
    </row>
    <row r="31" spans="3:21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U31" s="10"/>
    </row>
    <row r="32" spans="3:21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U32" s="10"/>
    </row>
    <row r="33" spans="3:21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U33" s="10"/>
    </row>
    <row r="34" ht="12.75">
      <c r="U34" s="9"/>
    </row>
    <row r="35" ht="12.75">
      <c r="U35" s="9"/>
    </row>
    <row r="36" ht="12.75">
      <c r="U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2005-10-18T13:42:41Z</dcterms:modified>
  <cp:category/>
  <cp:version/>
  <cp:contentType/>
  <cp:contentStatus/>
</cp:coreProperties>
</file>